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mc:AlternateContent xmlns:mc="http://schemas.openxmlformats.org/markup-compatibility/2006">
    <mc:Choice Requires="x15">
      <x15ac:absPath xmlns:x15ac="http://schemas.microsoft.com/office/spreadsheetml/2010/11/ac" url="C:\Users\Templiem33d.CA2475.000\Desktop\ADELE\"/>
    </mc:Choice>
  </mc:AlternateContent>
  <bookViews>
    <workbookView xWindow="0" yWindow="0" windowWidth="23040" windowHeight="8676"/>
  </bookViews>
  <sheets>
    <sheet name="Feuil1" sheetId="1" r:id="rId1"/>
    <sheet name="Feuil2" sheetId="2" r:id="rId2"/>
  </sheets>
  <definedNames>
    <definedName name="Confiné">Feuil1!$G$21:$G$22</definedName>
    <definedName name="Z_C339F036_BF73_40DC_848E_64FC405E3A6A_.wvu.Cols" localSheetId="0" hidden="1">Feuil1!$G:$L</definedName>
  </definedNames>
  <calcPr calcId="152511" concurrentCalc="0"/>
  <customWorkbookViews>
    <customWorkbookView name="ABADIE, Philippe - Affichage personnalisé" guid="{C339F036-BF73-40DC-848E-64FC405E3A6A}" mergeInterval="0" personalView="1" maximized="1" xWindow="-8" yWindow="-8" windowWidth="1382" windowHeight="744" activeSheetId="1"/>
  </customWorkbookViews>
  <webPublishing vml="1" allowPng="1" targetScreenSize="1024x768" codePage="1252"/>
  <extLst>
    <ext xmlns:mx="http://schemas.microsoft.com/office/mac/excel/2008/main" uri="{7523E5D3-25F3-A5E0-1632-64F254C22452}">
      <mx:ArchID Flags="2"/>
    </ext>
  </extLst>
</workbook>
</file>

<file path=xl/calcChain.xml><?xml version="1.0" encoding="utf-8"?>
<calcChain xmlns="http://schemas.openxmlformats.org/spreadsheetml/2006/main">
  <c r="E44" i="1" l="1"/>
  <c r="E50" i="1"/>
  <c r="E51" i="1"/>
  <c r="D50" i="1"/>
  <c r="D51" i="1"/>
  <c r="D49" i="1"/>
  <c r="D46" i="1"/>
  <c r="E45" i="1"/>
  <c r="D45" i="1"/>
  <c r="F45" i="1"/>
  <c r="E46" i="1"/>
  <c r="F46" i="1"/>
  <c r="E47" i="1"/>
  <c r="D47" i="1"/>
  <c r="F47" i="1"/>
  <c r="E48" i="1"/>
  <c r="D48" i="1"/>
  <c r="F48" i="1"/>
  <c r="E49" i="1"/>
  <c r="F49" i="1"/>
  <c r="F50" i="1"/>
  <c r="F51" i="1"/>
  <c r="E52" i="1"/>
  <c r="D52" i="1"/>
  <c r="F52" i="1"/>
  <c r="D44" i="1"/>
  <c r="F44" i="1"/>
</calcChain>
</file>

<file path=xl/sharedStrings.xml><?xml version="1.0" encoding="utf-8"?>
<sst xmlns="http://schemas.openxmlformats.org/spreadsheetml/2006/main" count="79" uniqueCount="60">
  <si>
    <t>Prix du pulvérisateur</t>
  </si>
  <si>
    <t>oui</t>
  </si>
  <si>
    <t>non</t>
  </si>
  <si>
    <t>Nombre de traitements par an</t>
  </si>
  <si>
    <t>Nombre de faces du pulvé</t>
  </si>
  <si>
    <t>Pulvé 1</t>
  </si>
  <si>
    <t>IFT</t>
  </si>
  <si>
    <t>Cout annuel des produits phytos</t>
  </si>
  <si>
    <t>Subventions</t>
  </si>
  <si>
    <t>€</t>
  </si>
  <si>
    <t>l/h</t>
  </si>
  <si>
    <t>h</t>
  </si>
  <si>
    <t>Temps nécessaire pour un traitement en h</t>
  </si>
  <si>
    <t>Le tracteur fait-il d'autres travaux à part les traitements</t>
  </si>
  <si>
    <t>cout des produits phytos/an</t>
  </si>
  <si>
    <t>Amortissements/an</t>
  </si>
  <si>
    <t>Cout total annuel</t>
  </si>
  <si>
    <t>km/h</t>
  </si>
  <si>
    <t>Consommation de gazole en traitement</t>
  </si>
  <si>
    <t>consommation de gazole en traitement</t>
  </si>
  <si>
    <t>Si vous utilisez un autre tracteur, entrez son prix</t>
  </si>
  <si>
    <t>cout de la main-d'œuvre/an</t>
  </si>
  <si>
    <t>Le tracteur fait-il d'autres  travaux à part les traitements</t>
  </si>
  <si>
    <t xml:space="preserve">Résultats </t>
  </si>
  <si>
    <t xml:space="preserve">Prix de pulvérisateur </t>
  </si>
  <si>
    <t>Le pulvérisateur est-il confiné</t>
  </si>
  <si>
    <t>cout gazole/an</t>
  </si>
  <si>
    <t>Simulation de changement de pulvérisateur sur vigne</t>
  </si>
  <si>
    <t>Prix du tracteur utilisé pour les traitements</t>
  </si>
  <si>
    <t>Vitesse d'avancement pour les traitements</t>
  </si>
  <si>
    <t>Passage tous les rangs (1) tous les 2 rangs (2) tous les 3 (3) etc…</t>
  </si>
  <si>
    <t>Temps nécessaire pour effectuer un traitement complet</t>
  </si>
  <si>
    <t>ha</t>
  </si>
  <si>
    <t>Surface traitée</t>
  </si>
  <si>
    <t>Coût annuel des traitements par hectare</t>
  </si>
  <si>
    <t>Pulvérisateur existant sur l'exploitation : Pulvé 1</t>
  </si>
  <si>
    <t>Nouveau Pulvérisateur : Pulvé 2</t>
  </si>
  <si>
    <t>Pulvé 2</t>
  </si>
  <si>
    <t>Ces résultats sont donnés à titre indicatif</t>
  </si>
  <si>
    <t>Un étude plus approndie en vue d'un diagnostic complet peut être réalisée par les conseillers de la Chambre d'Agriculture</t>
  </si>
  <si>
    <t>Taux de récupération moyen</t>
  </si>
  <si>
    <t>%</t>
  </si>
  <si>
    <t>Coût du tracteur evalué avec un ammortissement sur 7 ans à raison de 300 h/an</t>
  </si>
  <si>
    <t>Coût des pulvérisateurs evalué avec un ammortissement sur 7 ans</t>
  </si>
  <si>
    <t>Cout moyen d'un traitement</t>
  </si>
  <si>
    <t>Coût total annuel par hectare</t>
  </si>
  <si>
    <t>Attention des coûts supplémentaires peuvent être engendrés par les pics de travail en période déjà tendue en besoin de main d'œuvre</t>
  </si>
  <si>
    <t>Pour les appareils confinés il n'a pas été tenu compte du temps de remplissage moindre, mais celui ci peut être compensé par l'entretien</t>
  </si>
  <si>
    <t>Différence</t>
  </si>
  <si>
    <t>Exemple</t>
  </si>
  <si>
    <t xml:space="preserve">         coûts et les temps de travaux</t>
  </si>
  <si>
    <t>Eco Pulvé 33</t>
  </si>
  <si>
    <t>Optimisation économique de la pulvérisation en viticulture</t>
  </si>
  <si>
    <t>Outil d'Aide à la Décision en Viticulture</t>
  </si>
  <si>
    <t xml:space="preserve">La densité de plantation et le parcellaire (dispersion, pentes, forme des parcelles) peuvent avoir une incidence très importantes sur les </t>
  </si>
  <si>
    <t>Contact: Service Entreprises Chambre d'Agriculture de la Gironde  05 56 79 64 14   entreprises@gironde.chambagri.fr</t>
  </si>
  <si>
    <t>Coût complet de la main d'œuvre : 19 € /h (voir référentiels Chambre d'Agriculture de la Gironde)</t>
  </si>
  <si>
    <t>Coût du GNR 0,92 € HT/l (TICPE déduite), il n'a pas été tenu compte des différents frais de maintenance</t>
  </si>
  <si>
    <r>
      <rPr>
        <b/>
        <sz val="11"/>
        <color theme="1"/>
        <rFont val="Calibri"/>
        <family val="2"/>
        <scheme val="minor"/>
      </rPr>
      <t>Attention</t>
    </r>
    <r>
      <rPr>
        <sz val="11"/>
        <color theme="1"/>
        <rFont val="Calibri"/>
        <family val="2"/>
        <scheme val="minor"/>
      </rPr>
      <t xml:space="preserve">: cet outil a pour objet de </t>
    </r>
    <r>
      <rPr>
        <b/>
        <sz val="11"/>
        <color theme="1"/>
        <rFont val="Calibri"/>
        <family val="2"/>
        <scheme val="minor"/>
      </rPr>
      <t>comparer le changement de pulvérisateur</t>
    </r>
    <r>
      <rPr>
        <sz val="11"/>
        <color theme="1"/>
        <rFont val="Calibri"/>
        <family val="2"/>
        <scheme val="minor"/>
      </rPr>
      <t xml:space="preserve"> entre son pulvérisateur actuel et un pulvérisateur alternatif. Pour aider à la décision. 
Il n'a pas pour vocation de calculer au plus juste ses coûts de production.</t>
    </r>
  </si>
  <si>
    <t>Les prix de l'heure salarié et du GNR sont indicatifs (cf.notes en bas du tableau). L'important est d'avoir une approche de la différence 
des coûts et des temps de pulvérisation pour aider à la prise de décision lors du changement de pulvé.</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</si>
</sst>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 _€_-;\-* #,##0.00\ _€_-;_-* &quot;-&quot;??\ _€_-;_-@_-"/>
    <numFmt numFmtId="164" formatCode="_-* #,##0.00\ [$€-40C]_-;\-* #,##0.00\ [$€-40C]_-;_-* &quot;-&quot;??\ [$€-40C]_-;_-@_-"/>
    <numFmt numFmtId="165" formatCode="_-* #,##0\ [$€-40C]_-;\-* #,##0\ [$€-40C]_-;_-* &quot;-&quot;??\ [$€-40C]_-;_-@_-"/>
    <numFmt numFmtId="166" formatCode="_-* #,##0\ _€_-;\-* #,##0\ _€_-;_-* &quot;-&quot;??\ _€_-;_-@_-"/>
    <numFmt numFmtId="167" formatCode="0.0"/>
    <numFmt numFmtId="168" formatCode="#,##0.0"/>
    <numFmt numFmtId="169" formatCode="#,##0\ [$€-40C]"/>
  </numFmts>
  <fonts count="18" x14ac:knownFonts="1">
    <font>
      <sz val="11"/>
      <color theme="1"/>
      <name val="Calibri"/>
      <family val="2"/>
      <scheme val="minor"/>
    </font>
    <font>
      <sz val="11"/>
      <color theme="1"/>
      <name val="Calibri"/>
      <family val="2"/>
      <scheme val="minor"/>
    </font>
    <font>
      <sz val="11"/>
      <color rgb="FF9C0006"/>
      <name val="Calibri"/>
      <family val="2"/>
      <scheme val="minor"/>
    </font>
    <font>
      <sz val="11"/>
      <color rgb="FF9C6500"/>
      <name val="Calibri"/>
      <family val="2"/>
      <scheme val="minor"/>
    </font>
    <font>
      <b/>
      <sz val="11"/>
      <color theme="0"/>
      <name val="Calibri"/>
      <family val="2"/>
      <scheme val="minor"/>
    </font>
    <font>
      <b/>
      <sz val="11"/>
      <color theme="1"/>
      <name val="Calibri"/>
      <family val="2"/>
      <scheme val="minor"/>
    </font>
    <font>
      <sz val="11"/>
      <color rgb="FF006100"/>
      <name val="Calibri"/>
      <family val="2"/>
      <scheme val="minor"/>
    </font>
    <font>
      <i/>
      <sz val="11"/>
      <color theme="1"/>
      <name val="Calibri"/>
      <family val="2"/>
      <scheme val="minor"/>
    </font>
    <font>
      <b/>
      <sz val="48"/>
      <color rgb="FF92D050"/>
      <name val="Calibri"/>
      <family val="2"/>
      <scheme val="minor"/>
    </font>
    <font>
      <sz val="14"/>
      <color rgb="FF9C0006"/>
      <name val="Calibri"/>
      <family val="2"/>
      <scheme val="minor"/>
    </font>
    <font>
      <i/>
      <sz val="14"/>
      <color rgb="FFFF0000"/>
      <name val="Calibri"/>
      <family val="2"/>
      <scheme val="minor"/>
    </font>
    <font>
      <sz val="14"/>
      <color rgb="FFFF0000"/>
      <name val="Calibri"/>
      <family val="2"/>
      <scheme val="minor"/>
    </font>
    <font>
      <b/>
      <i/>
      <sz val="14"/>
      <color rgb="FFFF0000"/>
      <name val="Calibri"/>
      <family val="2"/>
      <scheme val="minor"/>
    </font>
    <font>
      <sz val="11"/>
      <color rgb="FF00B050"/>
      <name val="Calibri"/>
      <family val="2"/>
      <scheme val="minor"/>
    </font>
    <font>
      <sz val="8"/>
      <name val="Calibri"/>
      <family val="2"/>
      <scheme val="minor"/>
    </font>
    <font>
      <b/>
      <i/>
      <sz val="14"/>
      <color rgb="FF92D050"/>
      <name val="Calibri"/>
      <family val="2"/>
      <scheme val="minor"/>
    </font>
    <font>
      <b/>
      <i/>
      <sz val="14"/>
      <color theme="1"/>
      <name val="Calibri"/>
      <family val="2"/>
      <scheme val="minor"/>
    </font>
    <font>
      <b/>
      <sz val="14"/>
      <color rgb="FF92D050"/>
      <name val="Calibri"/>
      <family val="2"/>
      <scheme val="minor"/>
    </font>
  </fonts>
  <fills count="15">
    <fill>
      <patternFill patternType="none"/>
    </fill>
    <fill>
      <patternFill patternType="gray125"/>
    </fill>
    <fill>
      <patternFill patternType="solid">
        <fgColor rgb="FFFFC7CE"/>
      </patternFill>
    </fill>
    <fill>
      <patternFill patternType="solid">
        <fgColor rgb="FFFFEB9C"/>
      </patternFill>
    </fill>
    <fill>
      <patternFill patternType="solid">
        <fgColor theme="3" tint="-0.499984740745262"/>
        <bgColor indexed="64"/>
      </patternFill>
    </fill>
    <fill>
      <patternFill patternType="solid">
        <fgColor theme="9" tint="0.79998168889431442"/>
        <bgColor indexed="64"/>
      </patternFill>
    </fill>
    <fill>
      <patternFill patternType="solid">
        <fgColor rgb="FFC6EFCE"/>
      </patternFill>
    </fill>
    <fill>
      <patternFill patternType="solid">
        <fgColor rgb="FFFFFFCC"/>
      </patternFill>
    </fill>
    <fill>
      <patternFill patternType="solid">
        <fgColor theme="6" tint="0.59999389629810485"/>
        <bgColor indexed="65"/>
      </patternFill>
    </fill>
    <fill>
      <patternFill patternType="solid">
        <fgColor theme="8" tint="0.59999389629810485"/>
        <bgColor indexed="65"/>
      </patternFill>
    </fill>
    <fill>
      <patternFill patternType="solid">
        <fgColor rgb="FF92D050"/>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7" tint="0.39997558519241921"/>
        <bgColor indexed="64"/>
      </patternFill>
    </fill>
    <fill>
      <patternFill patternType="solid">
        <fgColor theme="0"/>
        <bgColor indexed="64"/>
      </patternFill>
    </fill>
  </fills>
  <borders count="7">
    <border>
      <left/>
      <right/>
      <top/>
      <bottom/>
      <diagonal/>
    </border>
    <border>
      <left/>
      <right style="thin">
        <color auto="1"/>
      </right>
      <top/>
      <bottom/>
      <diagonal/>
    </border>
    <border>
      <left/>
      <right style="thin">
        <color auto="1"/>
      </right>
      <top/>
      <bottom style="dotted">
        <color auto="1"/>
      </bottom>
      <diagonal/>
    </border>
    <border>
      <left/>
      <right style="thin">
        <color auto="1"/>
      </right>
      <top style="dotted">
        <color auto="1"/>
      </top>
      <bottom style="dotted">
        <color auto="1"/>
      </bottom>
      <diagonal/>
    </border>
    <border>
      <left style="thin">
        <color rgb="FFB2B2B2"/>
      </left>
      <right style="thin">
        <color rgb="FFB2B2B2"/>
      </right>
      <top style="thin">
        <color rgb="FFB2B2B2"/>
      </top>
      <bottom style="thin">
        <color rgb="FFB2B2B2"/>
      </bottom>
      <diagonal/>
    </border>
    <border>
      <left/>
      <right/>
      <top style="dotted">
        <color auto="1"/>
      </top>
      <bottom style="dotted">
        <color auto="1"/>
      </bottom>
      <diagonal/>
    </border>
    <border>
      <left style="thin">
        <color indexed="64"/>
      </left>
      <right style="thin">
        <color indexed="64"/>
      </right>
      <top style="thin">
        <color indexed="64"/>
      </top>
      <bottom style="thin">
        <color indexed="64"/>
      </bottom>
      <diagonal/>
    </border>
  </borders>
  <cellStyleXfs count="8">
    <xf numFmtId="0" fontId="0" fillId="0" borderId="0"/>
    <xf numFmtId="43" fontId="1" fillId="0" borderId="0" applyFont="0" applyFill="0" applyBorder="0" applyAlignment="0" applyProtection="0"/>
    <xf numFmtId="0" fontId="2" fillId="2" borderId="0" applyNumberFormat="0" applyBorder="0" applyAlignment="0" applyProtection="0"/>
    <xf numFmtId="0" fontId="3" fillId="3" borderId="0" applyNumberFormat="0" applyBorder="0" applyAlignment="0" applyProtection="0"/>
    <xf numFmtId="0" fontId="6" fillId="6" borderId="0" applyNumberFormat="0" applyBorder="0" applyAlignment="0" applyProtection="0"/>
    <xf numFmtId="0" fontId="1" fillId="7" borderId="4" applyNumberFormat="0" applyFont="0" applyAlignment="0" applyProtection="0"/>
    <xf numFmtId="0" fontId="1" fillId="8" borderId="0" applyNumberFormat="0" applyBorder="0" applyAlignment="0" applyProtection="0"/>
    <xf numFmtId="0" fontId="1" fillId="9" borderId="0" applyNumberFormat="0" applyBorder="0" applyAlignment="0" applyProtection="0"/>
  </cellStyleXfs>
  <cellXfs count="61">
    <xf numFmtId="0" fontId="0" fillId="0" borderId="0" xfId="0"/>
    <xf numFmtId="164" fontId="0" fillId="0" borderId="0" xfId="0" applyNumberFormat="1"/>
    <xf numFmtId="0" fontId="0" fillId="0" borderId="0" xfId="0" applyProtection="1">
      <protection hidden="1"/>
    </xf>
    <xf numFmtId="165" fontId="0" fillId="0" borderId="0" xfId="0" applyNumberFormat="1" applyAlignment="1">
      <alignment horizontal="center" vertical="center"/>
    </xf>
    <xf numFmtId="0" fontId="5" fillId="0" borderId="0" xfId="0" applyFont="1"/>
    <xf numFmtId="0" fontId="4" fillId="4" borderId="0" xfId="3" applyFont="1" applyFill="1"/>
    <xf numFmtId="0" fontId="7" fillId="0" borderId="0" xfId="0" applyFont="1"/>
    <xf numFmtId="0" fontId="8" fillId="0" borderId="0" xfId="0" applyFont="1"/>
    <xf numFmtId="0" fontId="10" fillId="0" borderId="0" xfId="0" applyFont="1"/>
    <xf numFmtId="166" fontId="11" fillId="0" borderId="0" xfId="1" applyNumberFormat="1" applyFont="1"/>
    <xf numFmtId="0" fontId="11" fillId="0" borderId="0" xfId="0" applyFont="1"/>
    <xf numFmtId="0" fontId="12" fillId="0" borderId="0" xfId="0" applyFont="1"/>
    <xf numFmtId="0" fontId="5" fillId="10" borderId="0" xfId="0" applyFont="1" applyFill="1"/>
    <xf numFmtId="0" fontId="2" fillId="2" borderId="0" xfId="2" applyAlignment="1">
      <alignment horizontal="right" indent="1"/>
    </xf>
    <xf numFmtId="0" fontId="0" fillId="0" borderId="0" xfId="0" applyAlignment="1">
      <alignment horizontal="right" indent="2"/>
    </xf>
    <xf numFmtId="0" fontId="2" fillId="2" borderId="0" xfId="2" applyAlignment="1">
      <alignment horizontal="right" indent="2"/>
    </xf>
    <xf numFmtId="2" fontId="0" fillId="0" borderId="0" xfId="0" applyNumberFormat="1" applyAlignment="1">
      <alignment horizontal="right" vertical="center" indent="2"/>
    </xf>
    <xf numFmtId="167" fontId="0" fillId="0" borderId="0" xfId="0" applyNumberFormat="1" applyAlignment="1">
      <alignment horizontal="right" vertical="center" indent="2"/>
    </xf>
    <xf numFmtId="165" fontId="0" fillId="0" borderId="0" xfId="0" applyNumberFormat="1" applyAlignment="1">
      <alignment horizontal="right" vertical="center" indent="2"/>
    </xf>
    <xf numFmtId="165" fontId="0" fillId="10" borderId="0" xfId="0" applyNumberFormat="1" applyFill="1" applyAlignment="1">
      <alignment horizontal="right" vertical="center" indent="2"/>
    </xf>
    <xf numFmtId="166" fontId="11" fillId="0" borderId="0" xfId="1" applyNumberFormat="1" applyFont="1" applyAlignment="1">
      <alignment horizontal="right" indent="2"/>
    </xf>
    <xf numFmtId="0" fontId="11" fillId="0" borderId="0" xfId="0" applyFont="1" applyAlignment="1">
      <alignment horizontal="right" indent="2"/>
    </xf>
    <xf numFmtId="165" fontId="0" fillId="0" borderId="0" xfId="0" applyNumberFormat="1" applyAlignment="1">
      <alignment horizontal="left" vertical="center" indent="1"/>
    </xf>
    <xf numFmtId="165" fontId="0" fillId="10" borderId="0" xfId="0" applyNumberFormat="1" applyFill="1" applyAlignment="1">
      <alignment horizontal="left" vertical="center" indent="1"/>
    </xf>
    <xf numFmtId="0" fontId="5" fillId="0" borderId="0" xfId="0" applyFont="1" applyProtection="1">
      <protection locked="0" hidden="1"/>
    </xf>
    <xf numFmtId="0" fontId="5" fillId="0" borderId="0" xfId="0" applyFont="1" applyAlignment="1" applyProtection="1">
      <protection locked="0" hidden="1"/>
    </xf>
    <xf numFmtId="0" fontId="0" fillId="0" borderId="0" xfId="0" applyProtection="1">
      <protection locked="0" hidden="1"/>
    </xf>
    <xf numFmtId="0" fontId="0" fillId="0" borderId="0" xfId="0" applyAlignment="1" applyProtection="1">
      <alignment horizontal="right" vertical="center" indent="2"/>
      <protection locked="0" hidden="1"/>
    </xf>
    <xf numFmtId="0" fontId="9" fillId="2" borderId="0" xfId="2" applyFont="1" applyProtection="1">
      <protection locked="0" hidden="1"/>
    </xf>
    <xf numFmtId="0" fontId="0" fillId="0" borderId="0" xfId="0" applyAlignment="1" applyProtection="1">
      <alignment horizontal="left"/>
      <protection hidden="1"/>
    </xf>
    <xf numFmtId="0" fontId="13" fillId="11" borderId="0" xfId="0" applyFont="1" applyFill="1" applyAlignment="1">
      <alignment horizontal="left"/>
    </xf>
    <xf numFmtId="0" fontId="13" fillId="5" borderId="0" xfId="0" applyFont="1" applyFill="1" applyAlignment="1">
      <alignment horizontal="left"/>
    </xf>
    <xf numFmtId="0" fontId="13" fillId="5" borderId="0" xfId="0" applyFont="1" applyFill="1" applyAlignment="1" applyProtection="1">
      <alignment horizontal="left"/>
      <protection hidden="1"/>
    </xf>
    <xf numFmtId="0" fontId="13" fillId="5" borderId="5" xfId="0" applyFont="1" applyFill="1" applyBorder="1" applyAlignment="1">
      <alignment horizontal="left"/>
    </xf>
    <xf numFmtId="0" fontId="13" fillId="5" borderId="5" xfId="0" applyFont="1" applyFill="1" applyBorder="1" applyAlignment="1" applyProtection="1">
      <alignment horizontal="left"/>
      <protection hidden="1"/>
    </xf>
    <xf numFmtId="166" fontId="0" fillId="5" borderId="2" xfId="1" applyNumberFormat="1" applyFont="1" applyFill="1" applyBorder="1" applyAlignment="1" applyProtection="1">
      <alignment horizontal="right" vertical="center" indent="1"/>
      <protection locked="0" hidden="1"/>
    </xf>
    <xf numFmtId="166" fontId="0" fillId="5" borderId="3" xfId="1" applyNumberFormat="1" applyFont="1" applyFill="1" applyBorder="1" applyAlignment="1" applyProtection="1">
      <alignment horizontal="right" vertical="center" indent="1"/>
      <protection locked="0" hidden="1"/>
    </xf>
    <xf numFmtId="0" fontId="0" fillId="5" borderId="3" xfId="0" applyFill="1" applyBorder="1" applyAlignment="1" applyProtection="1">
      <alignment horizontal="right" vertical="center" indent="1"/>
      <protection locked="0" hidden="1"/>
    </xf>
    <xf numFmtId="0" fontId="0" fillId="5" borderId="1" xfId="0" applyFill="1" applyBorder="1" applyAlignment="1" applyProtection="1">
      <alignment horizontal="right" vertical="center" indent="1"/>
      <protection locked="0" hidden="1"/>
    </xf>
    <xf numFmtId="0" fontId="0" fillId="5" borderId="2" xfId="0" applyFill="1" applyBorder="1" applyAlignment="1" applyProtection="1">
      <alignment horizontal="right" vertical="center" indent="1"/>
      <protection locked="0" hidden="1"/>
    </xf>
    <xf numFmtId="4" fontId="0" fillId="12" borderId="0" xfId="0" applyNumberFormat="1" applyFont="1" applyFill="1"/>
    <xf numFmtId="168" fontId="0" fillId="12" borderId="0" xfId="0" applyNumberFormat="1" applyFont="1" applyFill="1"/>
    <xf numFmtId="169" fontId="0" fillId="12" borderId="0" xfId="0" applyNumberFormat="1" applyFont="1" applyFill="1"/>
    <xf numFmtId="169" fontId="0" fillId="13" borderId="0" xfId="0" applyNumberFormat="1" applyFont="1" applyFill="1"/>
    <xf numFmtId="0" fontId="0" fillId="11" borderId="0" xfId="0" applyFill="1" applyAlignment="1" applyProtection="1">
      <alignment horizontal="right" indent="2"/>
      <protection locked="0" hidden="1"/>
    </xf>
    <xf numFmtId="0" fontId="0" fillId="11" borderId="0" xfId="0" applyFill="1" applyAlignment="1" applyProtection="1">
      <alignment horizontal="right" vertical="center" indent="2"/>
      <protection locked="0" hidden="1"/>
    </xf>
    <xf numFmtId="0" fontId="5" fillId="0" borderId="0" xfId="0" applyFont="1" applyAlignment="1">
      <alignment horizontal="right" indent="2"/>
    </xf>
    <xf numFmtId="0" fontId="0" fillId="0" borderId="6" xfId="0" applyBorder="1"/>
    <xf numFmtId="0" fontId="0" fillId="14" borderId="6" xfId="0" applyFill="1" applyBorder="1"/>
    <xf numFmtId="0" fontId="1" fillId="14" borderId="6" xfId="6" applyFill="1" applyBorder="1"/>
    <xf numFmtId="0" fontId="1" fillId="14" borderId="6" xfId="7" applyFill="1" applyBorder="1"/>
    <xf numFmtId="0" fontId="0" fillId="14" borderId="6" xfId="0" applyFill="1" applyBorder="1" applyProtection="1">
      <protection hidden="1"/>
    </xf>
    <xf numFmtId="0" fontId="3" fillId="14" borderId="6" xfId="3" applyFill="1" applyBorder="1" applyProtection="1">
      <protection hidden="1"/>
    </xf>
    <xf numFmtId="0" fontId="6" fillId="14" borderId="6" xfId="4" applyFill="1" applyBorder="1" applyProtection="1">
      <protection hidden="1"/>
    </xf>
    <xf numFmtId="0" fontId="2" fillId="14" borderId="6" xfId="2" applyFill="1" applyBorder="1" applyProtection="1">
      <protection hidden="1"/>
    </xf>
    <xf numFmtId="0" fontId="0" fillId="14" borderId="6" xfId="5" applyFont="1" applyFill="1" applyBorder="1" applyProtection="1">
      <protection hidden="1"/>
    </xf>
    <xf numFmtId="166" fontId="6" fillId="14" borderId="6" xfId="4" applyNumberFormat="1" applyFill="1" applyBorder="1" applyProtection="1">
      <protection hidden="1"/>
    </xf>
    <xf numFmtId="0" fontId="0" fillId="0" borderId="0" xfId="0" applyAlignment="1">
      <alignment wrapText="1"/>
    </xf>
    <xf numFmtId="0" fontId="15" fillId="0" borderId="0" xfId="0" applyFont="1"/>
    <xf numFmtId="0" fontId="16" fillId="0" borderId="0" xfId="0" applyFont="1"/>
    <xf numFmtId="0" fontId="17" fillId="0" borderId="0" xfId="0" applyFont="1"/>
  </cellXfs>
  <cellStyles count="8">
    <cellStyle name="40 % - Accent3" xfId="6" builtinId="39"/>
    <cellStyle name="40 % - Accent5" xfId="7" builtinId="47"/>
    <cellStyle name="Commentaire" xfId="5" builtinId="10"/>
    <cellStyle name="Insatisfaisant" xfId="2" builtinId="27"/>
    <cellStyle name="Milliers" xfId="1" builtinId="3"/>
    <cellStyle name="Neutre" xfId="3" builtinId="28"/>
    <cellStyle name="Normal" xfId="0" builtinId="0"/>
    <cellStyle name="Satisfaisant" xfId="4" builtinId="2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66750</xdr:colOff>
      <xdr:row>0</xdr:row>
      <xdr:rowOff>210896</xdr:rowOff>
    </xdr:from>
    <xdr:to>
      <xdr:col>1</xdr:col>
      <xdr:colOff>914399</xdr:colOff>
      <xdr:row>6</xdr:row>
      <xdr:rowOff>185420</xdr:rowOff>
    </xdr:to>
    <xdr:pic>
      <xdr:nvPicPr>
        <xdr:cNvPr id="2" name="Picture 8" descr="C:\MC\LOGO\CA33\Nouveau logo 2010\APCA_CA_Gironde_Q.tif">
          <a:extLst>
            <a:ext uri="{FF2B5EF4-FFF2-40B4-BE49-F238E27FC236}">
              <a16:creationId xmlns:a16="http://schemas.microsoft.com/office/drawing/2014/main" xmlns=""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750" y="210896"/>
          <a:ext cx="1673149" cy="18592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hème Offic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Bureau">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5"/>
  <sheetViews>
    <sheetView tabSelected="1" workbookViewId="0">
      <selection activeCell="D39" sqref="D39"/>
    </sheetView>
  </sheetViews>
  <sheetFormatPr baseColWidth="10" defaultRowHeight="14.4" x14ac:dyDescent="0.3"/>
  <cols>
    <col min="2" max="2" width="15.33203125" customWidth="1"/>
    <col min="3" max="3" width="50.44140625" bestFit="1" customWidth="1"/>
    <col min="4" max="4" width="14.44140625" style="14" bestFit="1" customWidth="1"/>
    <col min="5" max="5" width="14.44140625" customWidth="1"/>
    <col min="6" max="6" width="13.6640625" customWidth="1"/>
    <col min="7" max="7" width="13.77734375" customWidth="1"/>
    <col min="8" max="8" width="14.109375" customWidth="1"/>
    <col min="9" max="9" width="15" customWidth="1"/>
    <col min="10" max="10" width="15.6640625" customWidth="1"/>
    <col min="11" max="11" width="16.44140625" customWidth="1"/>
    <col min="12" max="12" width="16" customWidth="1"/>
    <col min="13" max="13" width="11.44140625" customWidth="1"/>
  </cols>
  <sheetData>
    <row r="1" spans="3:12" ht="61.2" x14ac:dyDescent="1.1000000000000001">
      <c r="C1" s="7" t="s">
        <v>51</v>
      </c>
    </row>
    <row r="2" spans="3:12" ht="18" x14ac:dyDescent="0.35">
      <c r="C2" s="60" t="s">
        <v>53</v>
      </c>
    </row>
    <row r="5" spans="3:12" ht="18" x14ac:dyDescent="0.35">
      <c r="C5" s="58" t="s">
        <v>52</v>
      </c>
    </row>
    <row r="6" spans="3:12" ht="18" x14ac:dyDescent="0.35">
      <c r="C6" s="59" t="s">
        <v>27</v>
      </c>
    </row>
    <row r="7" spans="3:12" ht="86.4" x14ac:dyDescent="0.3">
      <c r="C7" s="57" t="s">
        <v>58</v>
      </c>
    </row>
    <row r="8" spans="3:12" ht="72" x14ac:dyDescent="0.3">
      <c r="C8" s="57" t="s">
        <v>59</v>
      </c>
    </row>
    <row r="11" spans="3:12" ht="18" x14ac:dyDescent="0.35">
      <c r="C11" s="28" t="s">
        <v>35</v>
      </c>
      <c r="D11" s="44"/>
      <c r="F11" s="30" t="s">
        <v>49</v>
      </c>
    </row>
    <row r="12" spans="3:12" x14ac:dyDescent="0.3">
      <c r="C12" s="24" t="s">
        <v>33</v>
      </c>
      <c r="D12" s="35"/>
      <c r="E12" s="1" t="s">
        <v>32</v>
      </c>
      <c r="F12" s="31">
        <v>40</v>
      </c>
    </row>
    <row r="13" spans="3:12" x14ac:dyDescent="0.3">
      <c r="C13" s="24" t="s">
        <v>28</v>
      </c>
      <c r="D13" s="35"/>
      <c r="E13" s="1" t="s">
        <v>9</v>
      </c>
      <c r="F13" s="33">
        <v>42000</v>
      </c>
      <c r="G13" s="47"/>
      <c r="H13" s="47"/>
      <c r="I13" s="47"/>
      <c r="J13" s="47"/>
      <c r="K13" s="47"/>
      <c r="L13" s="47"/>
    </row>
    <row r="14" spans="3:12" x14ac:dyDescent="0.3">
      <c r="C14" s="25" t="s">
        <v>22</v>
      </c>
      <c r="D14" s="36"/>
      <c r="E14" s="1"/>
      <c r="F14" s="33" t="s">
        <v>1</v>
      </c>
      <c r="G14" s="48"/>
      <c r="H14" s="49"/>
      <c r="I14" s="50"/>
      <c r="J14" s="48"/>
      <c r="K14" s="48"/>
      <c r="L14" s="48"/>
    </row>
    <row r="15" spans="3:12" x14ac:dyDescent="0.3">
      <c r="C15" s="24" t="s">
        <v>18</v>
      </c>
      <c r="D15" s="37"/>
      <c r="E15" t="s">
        <v>10</v>
      </c>
      <c r="F15" s="33">
        <v>12</v>
      </c>
      <c r="G15" s="48"/>
      <c r="H15" s="49"/>
      <c r="I15" s="50"/>
      <c r="J15" s="48"/>
      <c r="K15" s="48"/>
      <c r="L15" s="48"/>
    </row>
    <row r="16" spans="3:12" x14ac:dyDescent="0.3">
      <c r="C16" s="24" t="s">
        <v>29</v>
      </c>
      <c r="D16" s="37"/>
      <c r="E16" t="s">
        <v>17</v>
      </c>
      <c r="F16" s="33">
        <v>6.5</v>
      </c>
      <c r="G16" s="48"/>
      <c r="H16" s="48"/>
      <c r="I16" s="48"/>
      <c r="J16" s="48"/>
      <c r="K16" s="48"/>
      <c r="L16" s="48"/>
    </row>
    <row r="17" spans="3:12" x14ac:dyDescent="0.3">
      <c r="C17" s="24" t="s">
        <v>0</v>
      </c>
      <c r="D17" s="36"/>
      <c r="E17" t="s">
        <v>9</v>
      </c>
      <c r="F17" s="33">
        <v>14000</v>
      </c>
      <c r="G17" s="48"/>
      <c r="H17" s="48"/>
      <c r="I17" s="48"/>
      <c r="J17" s="48"/>
      <c r="K17" s="48"/>
      <c r="L17" s="48"/>
    </row>
    <row r="18" spans="3:12" x14ac:dyDescent="0.3">
      <c r="C18" s="24" t="s">
        <v>8</v>
      </c>
      <c r="D18" s="37"/>
      <c r="E18" t="s">
        <v>9</v>
      </c>
      <c r="F18" s="33">
        <v>0</v>
      </c>
      <c r="G18" s="48"/>
      <c r="H18" s="48"/>
      <c r="I18" s="48"/>
      <c r="J18" s="48"/>
      <c r="K18" s="48"/>
      <c r="L18" s="48"/>
    </row>
    <row r="19" spans="3:12" x14ac:dyDescent="0.3">
      <c r="C19" s="24" t="s">
        <v>30</v>
      </c>
      <c r="D19" s="37"/>
      <c r="F19" s="33">
        <v>3</v>
      </c>
      <c r="G19" s="48"/>
      <c r="H19" s="48"/>
      <c r="I19" s="48"/>
      <c r="J19" s="48"/>
      <c r="K19" s="48"/>
      <c r="L19" s="48"/>
    </row>
    <row r="20" spans="3:12" x14ac:dyDescent="0.3">
      <c r="C20" s="24" t="s">
        <v>4</v>
      </c>
      <c r="D20" s="37"/>
      <c r="F20" s="34">
        <v>6</v>
      </c>
      <c r="G20" s="51"/>
      <c r="H20" s="52"/>
      <c r="I20" s="51"/>
      <c r="J20" s="53"/>
      <c r="K20" s="51"/>
      <c r="L20" s="51"/>
    </row>
    <row r="21" spans="3:12" x14ac:dyDescent="0.3">
      <c r="C21" s="24" t="s">
        <v>25</v>
      </c>
      <c r="D21" s="37"/>
      <c r="F21" s="34" t="s">
        <v>2</v>
      </c>
      <c r="G21" s="51"/>
      <c r="H21" s="52"/>
      <c r="I21" s="51"/>
      <c r="J21" s="53"/>
      <c r="K21" s="51"/>
      <c r="L21" s="51"/>
    </row>
    <row r="22" spans="3:12" x14ac:dyDescent="0.3">
      <c r="C22" s="24" t="s">
        <v>40</v>
      </c>
      <c r="D22" s="37"/>
      <c r="E22" t="s">
        <v>41</v>
      </c>
      <c r="F22" s="34">
        <v>0</v>
      </c>
      <c r="G22" s="51"/>
      <c r="H22" s="51"/>
      <c r="I22" s="51"/>
      <c r="J22" s="51"/>
      <c r="K22" s="51"/>
      <c r="L22" s="51"/>
    </row>
    <row r="23" spans="3:12" x14ac:dyDescent="0.3">
      <c r="C23" s="24" t="s">
        <v>31</v>
      </c>
      <c r="D23" s="37"/>
      <c r="E23" t="s">
        <v>11</v>
      </c>
      <c r="F23" s="34">
        <v>22</v>
      </c>
      <c r="G23" s="51"/>
      <c r="H23" s="51"/>
      <c r="I23" s="51"/>
      <c r="J23" s="51"/>
      <c r="K23" s="51"/>
      <c r="L23" s="51"/>
    </row>
    <row r="24" spans="3:12" x14ac:dyDescent="0.3">
      <c r="C24" s="24" t="s">
        <v>3</v>
      </c>
      <c r="D24" s="37"/>
      <c r="F24" s="34">
        <v>11</v>
      </c>
      <c r="G24" s="51"/>
      <c r="H24" s="51"/>
      <c r="I24" s="51"/>
      <c r="J24" s="51"/>
      <c r="K24" s="51"/>
      <c r="L24" s="51"/>
    </row>
    <row r="25" spans="3:12" x14ac:dyDescent="0.3">
      <c r="C25" s="24" t="s">
        <v>34</v>
      </c>
      <c r="D25" s="37"/>
      <c r="E25" t="s">
        <v>9</v>
      </c>
      <c r="F25" s="34">
        <v>500</v>
      </c>
      <c r="G25" s="51"/>
      <c r="H25" s="51"/>
      <c r="I25" s="51"/>
      <c r="J25" s="51"/>
      <c r="K25" s="51"/>
      <c r="L25" s="51"/>
    </row>
    <row r="26" spans="3:12" x14ac:dyDescent="0.3">
      <c r="C26" s="24" t="s">
        <v>7</v>
      </c>
      <c r="D26" s="36"/>
      <c r="E26" t="s">
        <v>9</v>
      </c>
      <c r="F26" s="34">
        <v>20000</v>
      </c>
      <c r="G26" s="54"/>
      <c r="H26" s="54"/>
      <c r="I26" s="55"/>
      <c r="J26" s="55"/>
      <c r="K26" s="51"/>
      <c r="L26" s="51"/>
    </row>
    <row r="27" spans="3:12" x14ac:dyDescent="0.3">
      <c r="C27" s="24" t="s">
        <v>6</v>
      </c>
      <c r="D27" s="38"/>
      <c r="F27" s="32">
        <v>16</v>
      </c>
      <c r="G27" s="53"/>
      <c r="H27" s="53"/>
      <c r="I27" s="53"/>
      <c r="J27" s="53"/>
      <c r="K27" s="53"/>
      <c r="L27" s="53"/>
    </row>
    <row r="28" spans="3:12" x14ac:dyDescent="0.3">
      <c r="C28" s="26"/>
      <c r="D28" s="27"/>
      <c r="F28" s="29"/>
      <c r="G28" s="53"/>
      <c r="H28" s="53"/>
      <c r="I28" s="53"/>
      <c r="J28" s="56"/>
      <c r="K28" s="53"/>
      <c r="L28" s="53"/>
    </row>
    <row r="29" spans="3:12" ht="18" x14ac:dyDescent="0.35">
      <c r="C29" s="28" t="s">
        <v>36</v>
      </c>
      <c r="D29" s="45"/>
      <c r="F29" s="2"/>
      <c r="G29" s="53"/>
      <c r="H29" s="53"/>
      <c r="I29" s="53"/>
      <c r="J29" s="56"/>
      <c r="K29" s="53"/>
      <c r="L29" s="53"/>
    </row>
    <row r="30" spans="3:12" x14ac:dyDescent="0.3">
      <c r="C30" s="24" t="s">
        <v>20</v>
      </c>
      <c r="D30" s="39"/>
      <c r="E30" t="s">
        <v>9</v>
      </c>
      <c r="F30" s="34">
        <v>35000</v>
      </c>
      <c r="G30" s="53"/>
      <c r="H30" s="53"/>
      <c r="I30" s="53"/>
      <c r="J30" s="53"/>
      <c r="K30" s="53"/>
      <c r="L30" s="53"/>
    </row>
    <row r="31" spans="3:12" x14ac:dyDescent="0.3">
      <c r="C31" s="24" t="s">
        <v>13</v>
      </c>
      <c r="D31" s="37"/>
      <c r="F31" s="34" t="s">
        <v>1</v>
      </c>
      <c r="G31" s="53"/>
      <c r="H31" s="53"/>
      <c r="I31" s="53"/>
      <c r="J31" s="53"/>
      <c r="K31" s="53"/>
      <c r="L31" s="53"/>
    </row>
    <row r="32" spans="3:12" x14ac:dyDescent="0.3">
      <c r="C32" s="24" t="s">
        <v>19</v>
      </c>
      <c r="D32" s="37"/>
      <c r="E32" t="s">
        <v>10</v>
      </c>
      <c r="F32" s="34">
        <v>10</v>
      </c>
      <c r="G32" s="53"/>
      <c r="H32" s="53"/>
      <c r="I32" s="53"/>
      <c r="J32" s="53"/>
      <c r="K32" s="53"/>
      <c r="L32" s="53"/>
    </row>
    <row r="33" spans="3:12" x14ac:dyDescent="0.3">
      <c r="C33" s="24" t="s">
        <v>29</v>
      </c>
      <c r="D33" s="37"/>
      <c r="E33" t="s">
        <v>17</v>
      </c>
      <c r="F33" s="34">
        <v>5</v>
      </c>
      <c r="G33" s="53"/>
      <c r="H33" s="53"/>
      <c r="I33" s="53"/>
      <c r="J33" s="53"/>
      <c r="K33" s="53"/>
      <c r="L33" s="53"/>
    </row>
    <row r="34" spans="3:12" x14ac:dyDescent="0.3">
      <c r="C34" s="24" t="s">
        <v>24</v>
      </c>
      <c r="D34" s="36"/>
      <c r="E34" t="s">
        <v>9</v>
      </c>
      <c r="F34" s="34">
        <v>35000</v>
      </c>
      <c r="G34" s="53"/>
      <c r="H34" s="53"/>
      <c r="I34" s="53"/>
      <c r="J34" s="56"/>
      <c r="K34" s="53"/>
      <c r="L34" s="53"/>
    </row>
    <row r="35" spans="3:12" x14ac:dyDescent="0.3">
      <c r="C35" s="24" t="s">
        <v>8</v>
      </c>
      <c r="D35" s="36"/>
      <c r="E35" t="s">
        <v>9</v>
      </c>
      <c r="F35" s="34">
        <v>12000</v>
      </c>
    </row>
    <row r="36" spans="3:12" x14ac:dyDescent="0.3">
      <c r="C36" s="24" t="s">
        <v>30</v>
      </c>
      <c r="D36" s="37"/>
      <c r="F36" s="34">
        <v>2</v>
      </c>
      <c r="G36" s="2"/>
      <c r="H36" s="2"/>
      <c r="I36" s="2"/>
      <c r="J36" s="2"/>
      <c r="K36" s="2"/>
      <c r="L36" s="2"/>
    </row>
    <row r="37" spans="3:12" x14ac:dyDescent="0.3">
      <c r="C37" s="24" t="s">
        <v>4</v>
      </c>
      <c r="D37" s="37"/>
      <c r="F37" s="34">
        <v>4</v>
      </c>
    </row>
    <row r="38" spans="3:12" x14ac:dyDescent="0.3">
      <c r="C38" s="24" t="s">
        <v>25</v>
      </c>
      <c r="D38" s="37"/>
      <c r="F38" s="34" t="s">
        <v>1</v>
      </c>
    </row>
    <row r="39" spans="3:12" x14ac:dyDescent="0.3">
      <c r="C39" s="24" t="s">
        <v>40</v>
      </c>
      <c r="D39" s="37"/>
      <c r="E39" t="s">
        <v>41</v>
      </c>
      <c r="F39" s="34">
        <v>35</v>
      </c>
    </row>
    <row r="43" spans="3:12" x14ac:dyDescent="0.3">
      <c r="C43" s="5" t="s">
        <v>23</v>
      </c>
      <c r="D43" s="15" t="s">
        <v>5</v>
      </c>
      <c r="E43" s="15" t="s">
        <v>37</v>
      </c>
      <c r="F43" s="13" t="s">
        <v>48</v>
      </c>
    </row>
    <row r="44" spans="3:12" x14ac:dyDescent="0.3">
      <c r="C44" s="4" t="s">
        <v>12</v>
      </c>
      <c r="D44" s="16">
        <f>D23</f>
        <v>0</v>
      </c>
      <c r="E44" s="16">
        <f>IF(D37=0,,I15+IF(ISBLANK(D33),H15*(D20/D37),IF(ISBLANK(D16),H15*(D20/D37),H15*(D20/D37)*(D16/D33))))</f>
        <v>0</v>
      </c>
      <c r="F44" s="40">
        <f>E44-D44</f>
        <v>0</v>
      </c>
    </row>
    <row r="45" spans="3:12" x14ac:dyDescent="0.3">
      <c r="C45" s="4" t="s">
        <v>6</v>
      </c>
      <c r="D45" s="17">
        <f>D27</f>
        <v>0</v>
      </c>
      <c r="E45" s="17">
        <f>IF(D21="oui",(IF(D38="oui",D27,D27*((100+D39)/100))),(IF(D38="oui",D27*((100-D39)/100),D27)))</f>
        <v>0</v>
      </c>
      <c r="F45" s="41">
        <f t="shared" ref="F45:F52" si="0">E45-D45</f>
        <v>0</v>
      </c>
    </row>
    <row r="46" spans="3:12" x14ac:dyDescent="0.3">
      <c r="C46" s="4" t="s">
        <v>21</v>
      </c>
      <c r="D46" s="18">
        <f>D23*D24*H21</f>
        <v>0</v>
      </c>
      <c r="E46" s="22">
        <f>IF(D21="oui",IF(D38="oui",I28,I29),IF(D38="oui",I33,I34))</f>
        <v>0</v>
      </c>
      <c r="F46" s="42">
        <f t="shared" si="0"/>
        <v>0</v>
      </c>
    </row>
    <row r="47" spans="3:12" x14ac:dyDescent="0.3">
      <c r="C47" s="4" t="s">
        <v>14</v>
      </c>
      <c r="D47" s="18">
        <f>D26</f>
        <v>0</v>
      </c>
      <c r="E47" s="22">
        <f>IF(D21="oui",IF(D38="oui",J28,J29),IF(D38="oui",J33,J34))</f>
        <v>0</v>
      </c>
      <c r="F47" s="42">
        <f t="shared" si="0"/>
        <v>0</v>
      </c>
    </row>
    <row r="48" spans="3:12" x14ac:dyDescent="0.3">
      <c r="C48" s="4" t="s">
        <v>15</v>
      </c>
      <c r="D48" s="18">
        <f>IF(D14="oui",(((D13*((D24*D23)/300)+D17-D18)/7)),(((D13+D17-D18)/7)))</f>
        <v>0</v>
      </c>
      <c r="E48" s="22">
        <f>IF(D21="oui",IF(D38="oui",K28,K29),IF(D38="oui",K33,K34))</f>
        <v>0</v>
      </c>
      <c r="F48" s="42">
        <f t="shared" si="0"/>
        <v>0</v>
      </c>
    </row>
    <row r="49" spans="1:7" x14ac:dyDescent="0.3">
      <c r="C49" s="4" t="s">
        <v>26</v>
      </c>
      <c r="D49" s="18">
        <f>D24*D23*D15*J21</f>
        <v>0</v>
      </c>
      <c r="E49" s="22">
        <f>IF(D21="oui",IF(D38="oui",L28,L29),IF(D38="oui",L33,L34))</f>
        <v>0</v>
      </c>
      <c r="F49" s="42">
        <f t="shared" si="0"/>
        <v>0</v>
      </c>
    </row>
    <row r="50" spans="1:7" x14ac:dyDescent="0.3">
      <c r="C50" s="4" t="s">
        <v>16</v>
      </c>
      <c r="D50" s="18">
        <f>IF(D14="oui",(((D13*((D24*D23)/500)+D17-D18)/7)+D26+(D23*D24*(H21+(D15*J21)))),(((D13+D17-D18)/7)+D26+(D23*D24*(H21+(D15*J21)))))</f>
        <v>0</v>
      </c>
      <c r="E50" s="22">
        <f>IF(D21="oui",IF(D38="oui",H28,H29),IF(D38="oui",H33,H34))</f>
        <v>0</v>
      </c>
      <c r="F50" s="42">
        <f t="shared" si="0"/>
        <v>0</v>
      </c>
    </row>
    <row r="51" spans="1:7" x14ac:dyDescent="0.3">
      <c r="C51" s="12" t="s">
        <v>45</v>
      </c>
      <c r="D51" s="19">
        <f>IF(D12=0,0,D50/D12)</f>
        <v>0</v>
      </c>
      <c r="E51" s="23">
        <f>IF(D12=0,0,E50/D12)</f>
        <v>0</v>
      </c>
      <c r="F51" s="43">
        <f t="shared" si="0"/>
        <v>0</v>
      </c>
    </row>
    <row r="52" spans="1:7" x14ac:dyDescent="0.3">
      <c r="C52" s="4" t="s">
        <v>44</v>
      </c>
      <c r="D52" s="18" t="e">
        <f>D50/D24</f>
        <v>#DIV/0!</v>
      </c>
      <c r="E52" s="22" t="e">
        <f>E50/D24</f>
        <v>#DIV/0!</v>
      </c>
      <c r="F52" s="42" t="e">
        <f t="shared" si="0"/>
        <v>#DIV/0!</v>
      </c>
    </row>
    <row r="53" spans="1:7" x14ac:dyDescent="0.3">
      <c r="C53" s="4"/>
      <c r="D53" s="18"/>
      <c r="E53" s="3"/>
    </row>
    <row r="54" spans="1:7" x14ac:dyDescent="0.3">
      <c r="F54" s="46" t="s">
        <v>55</v>
      </c>
    </row>
    <row r="55" spans="1:7" x14ac:dyDescent="0.3">
      <c r="F55" s="46"/>
    </row>
    <row r="56" spans="1:7" x14ac:dyDescent="0.3">
      <c r="A56" s="6" t="s">
        <v>42</v>
      </c>
    </row>
    <row r="57" spans="1:7" x14ac:dyDescent="0.3">
      <c r="A57" s="6" t="s">
        <v>43</v>
      </c>
    </row>
    <row r="58" spans="1:7" x14ac:dyDescent="0.3">
      <c r="A58" s="6" t="s">
        <v>56</v>
      </c>
    </row>
    <row r="59" spans="1:7" x14ac:dyDescent="0.3">
      <c r="A59" s="6" t="s">
        <v>57</v>
      </c>
    </row>
    <row r="60" spans="1:7" ht="18" x14ac:dyDescent="0.35">
      <c r="A60" s="8" t="s">
        <v>38</v>
      </c>
      <c r="D60" s="20"/>
      <c r="E60" s="9"/>
      <c r="F60" s="10"/>
      <c r="G60" s="10"/>
    </row>
    <row r="61" spans="1:7" ht="18" x14ac:dyDescent="0.35">
      <c r="A61" s="8" t="s">
        <v>39</v>
      </c>
      <c r="D61" s="21"/>
      <c r="E61" s="10"/>
      <c r="F61" s="10"/>
      <c r="G61" s="10"/>
    </row>
    <row r="62" spans="1:7" ht="18" x14ac:dyDescent="0.35">
      <c r="A62" s="8" t="s">
        <v>47</v>
      </c>
      <c r="D62" s="21"/>
      <c r="E62" s="10"/>
      <c r="F62" s="10"/>
      <c r="G62" s="10"/>
    </row>
    <row r="63" spans="1:7" ht="18" x14ac:dyDescent="0.35">
      <c r="A63" s="11" t="s">
        <v>46</v>
      </c>
    </row>
    <row r="64" spans="1:7" ht="18" x14ac:dyDescent="0.35">
      <c r="A64" s="11" t="s">
        <v>54</v>
      </c>
    </row>
    <row r="65" spans="1:1" ht="18" x14ac:dyDescent="0.35">
      <c r="A65" s="11" t="s">
        <v>50</v>
      </c>
    </row>
  </sheetData>
  <sheetProtection sheet="1" objects="1" scenarios="1" selectLockedCells="1"/>
  <protectedRanges>
    <protectedRange sqref="D12:D39" name="Plage1"/>
  </protectedRanges>
  <customSheetViews>
    <customSheetView guid="{C339F036-BF73-40DC-848E-64FC405E3A6A}" fitToPage="1" hiddenColumns="1">
      <pane xSplit="2" ySplit="8" topLeftCell="C9" activePane="bottomRight" state="frozen"/>
      <selection pane="bottomRight" activeCell="D12" sqref="D12"/>
      <pageMargins left="0.7" right="0.7" top="0.75" bottom="0.75" header="0.3" footer="0.3"/>
      <pageSetup paperSize="9" scale="62" orientation="portrait" r:id="rId1"/>
    </customSheetView>
  </customSheetViews>
  <phoneticPr fontId="14" type="noConversion"/>
  <dataValidations count="1">
    <dataValidation type="list" allowBlank="1" showInputMessage="1" showErrorMessage="1" sqref="D31 D14 D38 D21">
      <formula1>Confiné</formula1>
    </dataValidation>
  </dataValidations>
  <pageMargins left="0.7" right="0.7" top="0.75" bottom="0.75" header="0.3" footer="0.3"/>
  <pageSetup paperSize="9" scale="62"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B25" sqref="B25"/>
    </sheetView>
  </sheetViews>
  <sheetFormatPr baseColWidth="10" defaultRowHeight="14.4" x14ac:dyDescent="0.3"/>
  <sheetData/>
  <customSheetViews>
    <customSheetView guid="{C339F036-BF73-40DC-848E-64FC405E3A6A}">
      <selection activeCell="B25" sqref="B25"/>
      <pageMargins left="0.7" right="0.7" top="0.75" bottom="0.75" header="0.3" footer="0.3"/>
    </customSheetView>
  </customSheetView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1</vt:i4>
      </vt:variant>
    </vt:vector>
  </HeadingPairs>
  <TitlesOfParts>
    <vt:vector size="3" baseType="lpstr">
      <vt:lpstr>Feuil1</vt:lpstr>
      <vt:lpstr>Feuil2</vt:lpstr>
      <vt:lpstr>Confiné</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kamal</dc:creator>
  <cp:lastModifiedBy>Magali TEMPLIER</cp:lastModifiedBy>
  <cp:lastPrinted>2016-11-20T18:19:14Z</cp:lastPrinted>
  <dcterms:created xsi:type="dcterms:W3CDTF">2016-06-20T07:31:52Z</dcterms:created>
  <dcterms:modified xsi:type="dcterms:W3CDTF">2022-05-09T07:42:35Z</dcterms:modified>
</cp:coreProperties>
</file>